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5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amBastick\Documents\Spreadsheet Doctor\AICPA\Doctor 051 - Simple Pro-Rating Over Time\"/>
    </mc:Choice>
  </mc:AlternateContent>
  <xr:revisionPtr revIDLastSave="0" documentId="13_ncr:1_{F3E584DB-E9DD-4A4A-B29B-FD1A3A2C7D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Prorating Example" sheetId="10" r:id="rId5"/>
    <sheet name="Error Checks" sheetId="5" r:id="rId6"/>
    <sheet name="Timing" sheetId="6" r:id="rId7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Example_Reporting_Month">Timing!$H$19</definedName>
    <definedName name="HL_1">Cover!$A$3</definedName>
    <definedName name="HL_3">'Style Guide'!$A$3</definedName>
    <definedName name="HL_4">'Model Parameters'!$A$3</definedName>
    <definedName name="HL_5">'Prorating Example'!$A$3</definedName>
    <definedName name="HL_6">'Error Checks'!$A$3</definedName>
    <definedName name="HL_7">Timing!$A$3</definedName>
    <definedName name="HL_8">'Error Checks'!$A$3</definedName>
    <definedName name="HL_Amt_Check">'Prorating Example'!$K$23</definedName>
    <definedName name="HL_Date_Check">'Prorating Example'!$J$23</definedName>
    <definedName name="HL_Model_Parameters">'Model Parameters'!$A$5</definedName>
    <definedName name="HL_Navigator">Navigator!$A$1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0" l="1"/>
  <c r="J20" i="10"/>
  <c r="J21" i="10"/>
  <c r="J22" i="10"/>
  <c r="J18" i="10"/>
  <c r="X9" i="10"/>
  <c r="R9" i="10"/>
  <c r="S9" i="10"/>
  <c r="T9" i="10"/>
  <c r="U9" i="10"/>
  <c r="V9" i="10"/>
  <c r="W9" i="10"/>
  <c r="J23" i="10" l="1"/>
  <c r="I12" i="5"/>
  <c r="A1" i="10"/>
  <c r="C11" i="10" s="1"/>
  <c r="C7" i="10"/>
  <c r="C8" i="10"/>
  <c r="C9" i="10"/>
  <c r="C6" i="10"/>
  <c r="B11" i="10"/>
  <c r="J9" i="6" l="1"/>
  <c r="H21" i="6"/>
  <c r="I19" i="6"/>
  <c r="K9" i="6" l="1"/>
  <c r="M9" i="10"/>
  <c r="J6" i="6"/>
  <c r="L9" i="6" l="1"/>
  <c r="N9" i="10"/>
  <c r="J7" i="6"/>
  <c r="M7" i="10" s="1"/>
  <c r="M6" i="10"/>
  <c r="M18" i="10" l="1"/>
  <c r="M19" i="10"/>
  <c r="M20" i="10"/>
  <c r="M21" i="10"/>
  <c r="M22" i="10"/>
  <c r="M9" i="6"/>
  <c r="O9" i="10"/>
  <c r="K6" i="6"/>
  <c r="J5" i="6"/>
  <c r="M5" i="10" s="1"/>
  <c r="P9" i="10" l="1"/>
  <c r="N9" i="6"/>
  <c r="K7" i="6"/>
  <c r="L6" i="6" s="1"/>
  <c r="N6" i="10"/>
  <c r="Q9" i="10" l="1"/>
  <c r="O9" i="6"/>
  <c r="P9" i="6" s="1"/>
  <c r="Q9" i="6" s="1"/>
  <c r="R9" i="6" s="1"/>
  <c r="S9" i="6" s="1"/>
  <c r="T9" i="6" s="1"/>
  <c r="U9" i="6" s="1"/>
  <c r="L7" i="6"/>
  <c r="O6" i="10"/>
  <c r="K5" i="6"/>
  <c r="N5" i="10" s="1"/>
  <c r="N7" i="10"/>
  <c r="N18" i="10" l="1"/>
  <c r="N19" i="10"/>
  <c r="N20" i="10"/>
  <c r="N21" i="10"/>
  <c r="N22" i="10"/>
  <c r="M6" i="6"/>
  <c r="O7" i="10"/>
  <c r="L5" i="6"/>
  <c r="O5" i="10" s="1"/>
  <c r="B11" i="6"/>
  <c r="A1" i="6"/>
  <c r="O18" i="10" l="1"/>
  <c r="O19" i="10"/>
  <c r="O20" i="10"/>
  <c r="O21" i="10"/>
  <c r="O22" i="10"/>
  <c r="M7" i="6"/>
  <c r="P6" i="10"/>
  <c r="A1" i="5"/>
  <c r="P7" i="10" l="1"/>
  <c r="M5" i="6"/>
  <c r="P5" i="10" s="1"/>
  <c r="N6" i="6"/>
  <c r="I37" i="4"/>
  <c r="P18" i="10" l="1"/>
  <c r="P19" i="10"/>
  <c r="P20" i="10"/>
  <c r="P21" i="10"/>
  <c r="P22" i="10"/>
  <c r="N7" i="6"/>
  <c r="O6" i="6" s="1"/>
  <c r="Q6" i="10"/>
  <c r="A1" i="2"/>
  <c r="E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O7" i="6" l="1"/>
  <c r="R7" i="10" s="1"/>
  <c r="R6" i="10"/>
  <c r="A2" i="10"/>
  <c r="N5" i="6"/>
  <c r="Q5" i="10" s="1"/>
  <c r="Q7" i="10"/>
  <c r="A2" i="6"/>
  <c r="A2" i="2"/>
  <c r="A2" i="5"/>
  <c r="B56" i="4"/>
  <c r="A2" i="4"/>
  <c r="A2" i="3"/>
  <c r="C6" i="1"/>
  <c r="J8" i="6"/>
  <c r="M8" i="10" s="1"/>
  <c r="K8" i="6"/>
  <c r="N8" i="10" s="1"/>
  <c r="L8" i="6"/>
  <c r="O8" i="10" s="1"/>
  <c r="M8" i="6"/>
  <c r="P8" i="10" s="1"/>
  <c r="N8" i="6"/>
  <c r="Q8" i="10" s="1"/>
  <c r="Q18" i="10" l="1"/>
  <c r="Q19" i="10"/>
  <c r="Q20" i="10"/>
  <c r="Q21" i="10"/>
  <c r="Q22" i="10"/>
  <c r="R18" i="10"/>
  <c r="R19" i="10"/>
  <c r="R20" i="10"/>
  <c r="R21" i="10"/>
  <c r="R22" i="10"/>
  <c r="P6" i="6"/>
  <c r="S6" i="10" s="1"/>
  <c r="O5" i="6"/>
  <c r="R5" i="10" s="1"/>
  <c r="O8" i="6"/>
  <c r="R8" i="10" s="1"/>
  <c r="P7" i="6" l="1"/>
  <c r="S7" i="10" s="1"/>
  <c r="S18" i="10" l="1"/>
  <c r="S19" i="10"/>
  <c r="S20" i="10"/>
  <c r="S21" i="10"/>
  <c r="S22" i="10"/>
  <c r="P8" i="6"/>
  <c r="S8" i="10" s="1"/>
  <c r="P5" i="6"/>
  <c r="S5" i="10" s="1"/>
  <c r="Q6" i="6"/>
  <c r="T6" i="10" l="1"/>
  <c r="Q7" i="6"/>
  <c r="T7" i="10" l="1"/>
  <c r="R6" i="6"/>
  <c r="Q5" i="6"/>
  <c r="T5" i="10" s="1"/>
  <c r="Q8" i="6"/>
  <c r="T8" i="10" s="1"/>
  <c r="T18" i="10" l="1"/>
  <c r="T19" i="10"/>
  <c r="T20" i="10"/>
  <c r="T21" i="10"/>
  <c r="T22" i="10"/>
  <c r="R7" i="6"/>
  <c r="U6" i="10"/>
  <c r="U7" i="10" l="1"/>
  <c r="S6" i="6"/>
  <c r="R8" i="6"/>
  <c r="U8" i="10" s="1"/>
  <c r="R5" i="6"/>
  <c r="U5" i="10" s="1"/>
  <c r="U18" i="10" l="1"/>
  <c r="U19" i="10"/>
  <c r="U20" i="10"/>
  <c r="U21" i="10"/>
  <c r="U22" i="10"/>
  <c r="S7" i="6"/>
  <c r="V6" i="10"/>
  <c r="V7" i="10" l="1"/>
  <c r="T6" i="6"/>
  <c r="S8" i="6"/>
  <c r="V8" i="10" s="1"/>
  <c r="S5" i="6"/>
  <c r="V5" i="10" s="1"/>
  <c r="V18" i="10" l="1"/>
  <c r="V19" i="10"/>
  <c r="V20" i="10"/>
  <c r="V21" i="10"/>
  <c r="V22" i="10"/>
  <c r="T7" i="6"/>
  <c r="W6" i="10"/>
  <c r="W7" i="10" l="1"/>
  <c r="T5" i="6"/>
  <c r="W5" i="10" s="1"/>
  <c r="U6" i="6"/>
  <c r="T8" i="6"/>
  <c r="W8" i="10" s="1"/>
  <c r="W18" i="10" l="1"/>
  <c r="W19" i="10"/>
  <c r="W20" i="10"/>
  <c r="W21" i="10"/>
  <c r="W22" i="10"/>
  <c r="X6" i="10"/>
  <c r="U7" i="6"/>
  <c r="X7" i="10" l="1"/>
  <c r="U8" i="6"/>
  <c r="X8" i="10" s="1"/>
  <c r="U5" i="6"/>
  <c r="X5" i="10" s="1"/>
  <c r="X18" i="10" l="1"/>
  <c r="L18" i="10" s="1"/>
  <c r="K18" i="10" s="1"/>
  <c r="X19" i="10"/>
  <c r="L19" i="10" s="1"/>
  <c r="K19" i="10" s="1"/>
  <c r="X20" i="10"/>
  <c r="X21" i="10"/>
  <c r="L21" i="10" s="1"/>
  <c r="K21" i="10" s="1"/>
  <c r="X22" i="10"/>
  <c r="L22" i="10" s="1"/>
  <c r="K22" i="10" s="1"/>
  <c r="L20" i="10" l="1"/>
  <c r="K20" i="10" s="1"/>
  <c r="K23" i="10" s="1"/>
  <c r="I13" i="5" s="1"/>
  <c r="I17" i="5" s="1"/>
  <c r="I4" i="4" l="1"/>
  <c r="F4" i="10"/>
  <c r="F4" i="5"/>
  <c r="I4" i="2"/>
  <c r="F4" i="6"/>
  <c r="G4" i="3"/>
</calcChain>
</file>

<file path=xl/sharedStrings.xml><?xml version="1.0" encoding="utf-8"?>
<sst xmlns="http://schemas.openxmlformats.org/spreadsheetml/2006/main" count="131" uniqueCount="97">
  <si>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</si>
  <si>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</si>
  <si>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</si>
  <si>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</si>
  <si>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</si>
  <si>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</si>
  <si>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</si>
  <si>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</si>
  <si>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</si>
  <si>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</si>
  <si>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</si>
  <si>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</si>
  <si>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</si>
  <si>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</si>
  <si>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</si>
  <si>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</si>
  <si>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</si>
  <si>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</si>
  <si>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</si>
  <si>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</si>
  <si>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</si>
  <si>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</si>
  <si>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</si>
  <si>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</si>
  <si>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</si>
  <si>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</si>
  <si>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</si>
  <si>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</si>
  <si>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</si>
  <si>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</si>
  <si>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</si>
  <si>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</si>
  <si>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</si>
  <si>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</si>
  <si>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</si>
  <si>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</si>
  <si>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</si>
  <si>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</si>
  <si>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</si>
  <si>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</si>
  <si>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</si>
  <si>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</si>
  <si>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</si>
  <si>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</si>
  <si>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</si>
  <si>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</si>
  <si>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</si>
  <si>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</si>
  <si>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</si>
  <si>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</si>
  <si>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</si>
  <si>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</si>
  <si>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</si>
  <si>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</si>
  <si>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</si>
  <si>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</si>
  <si>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</si>
  <si>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</si>
  <si>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</si>
  <si>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</si>
  <si>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</si>
  <si>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</si>
  <si>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</si>
  <si>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</si>
  <si>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</si>
  <si>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</si>
  <si>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</si>
  <si>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</si>
  <si>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</si>
  <si>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</si>
  <si>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</si>
  <si>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</si>
  <si>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</si>
  <si>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</si>
  <si>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</si>
  <si>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</si>
  <si>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</si>
  <si>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</si>
  <si>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</si>
  <si>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</si>
  <si>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</si>
  <si>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SumProduct Pty Limited</t>
  </si>
  <si>
    <t>Straightforward example of how to allocate amounts over time.</t>
  </si>
  <si>
    <t>Simple Illustration</t>
  </si>
  <si>
    <t>Data</t>
  </si>
  <si>
    <t>Item 1</t>
  </si>
  <si>
    <t>Item 2</t>
  </si>
  <si>
    <t>Item 3</t>
  </si>
  <si>
    <t>Item 4</t>
  </si>
  <si>
    <t>Item 5</t>
  </si>
  <si>
    <t>Amount ($)</t>
  </si>
  <si>
    <t>Date Check</t>
  </si>
  <si>
    <t>Amt Check</t>
  </si>
  <si>
    <t>Total</t>
  </si>
  <si>
    <t>Dates input complete and correct</t>
  </si>
  <si>
    <t>Amounts reconcile</t>
  </si>
  <si>
    <t>Pro-Rating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</si>
</sst>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4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10"/>
      <color theme="0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62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6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41" fontId="0" fillId="0" borderId="0" xfId="2" applyFont="1"/>
    <xf numFmtId="168" fontId="0" fillId="0" borderId="0" xfId="26" applyFont="1"/>
    <xf numFmtId="9" fontId="0" fillId="0" borderId="0" xfId="5" applyFont="1"/>
    <xf numFmtId="179" fontId="23" fillId="0" borderId="0" xfId="16">
      <alignment horizontal="center"/>
    </xf>
    <xf numFmtId="178" fontId="24" fillId="0" borderId="0" xfId="17">
      <alignment horizontal="center"/>
    </xf>
    <xf numFmtId="0" fontId="3" fillId="0" borderId="0" xfId="15"/>
    <xf numFmtId="164" fontId="16" fillId="3" borderId="1" xfId="10" applyNumberFormat="1" applyProtection="1">
      <protection locked="0"/>
    </xf>
    <xf numFmtId="165" fontId="16" fillId="3" borderId="1" xfId="10" applyNumberFormat="1"/>
    <xf numFmtId="172" fontId="16" fillId="3" borderId="1" xfId="41"/>
    <xf numFmtId="41" fontId="25" fillId="4" borderId="4" xfId="14" applyNumberFormat="1">
      <protection locked="0"/>
    </xf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177" fontId="23" fillId="0" borderId="3" xfId="13" applyNumberFormat="1">
      <alignment horizontal="center"/>
    </xf>
    <xf numFmtId="0" fontId="25" fillId="4" borderId="4" xfId="14" applyAlignment="1">
      <alignment horizontal="left"/>
      <protection locked="0"/>
    </xf>
    <xf numFmtId="164" fontId="33" fillId="10" borderId="2" xfId="0" applyNumberFormat="1" applyFont="1" applyFill="1" applyBorder="1" applyAlignment="1" applyProtection="1">
      <alignment horizontal="center"/>
      <protection locked="0"/>
    </xf>
    <xf numFmtId="168" fontId="25" fillId="4" borderId="4" xfId="26" applyFont="1" applyFill="1" applyBorder="1" applyAlignment="1" applyProtection="1">
      <alignment horizontal="center"/>
      <protection locked="0"/>
    </xf>
    <xf numFmtId="179" fontId="25" fillId="4" borderId="4" xfId="14" applyNumberFormat="1" applyAlignment="1">
      <alignment horizontal="center"/>
      <protection locked="0"/>
    </xf>
    <xf numFmtId="168" fontId="23" fillId="0" borderId="3" xfId="13" applyNumberFormat="1" applyAlignment="1"/>
    <xf numFmtId="164" fontId="33" fillId="12" borderId="2" xfId="0" applyNumberFormat="1" applyFont="1" applyFill="1" applyBorder="1" applyAlignment="1" applyProtection="1">
      <alignment horizontal="center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6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Simple Prorating Over Time.xlsx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9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56" t="s">
        <v>82</v>
      </c>
      <c r="D17" s="56"/>
      <c r="E17" s="56"/>
      <c r="F17" s="56"/>
      <c r="G17" s="56"/>
      <c r="H17" s="56"/>
      <c r="I17" s="56"/>
      <c r="J17" s="56"/>
    </row>
    <row r="18" spans="3:10" ht="12.75" x14ac:dyDescent="0.2">
      <c r="C18" s="56"/>
      <c r="D18" s="56"/>
      <c r="E18" s="56"/>
      <c r="F18" s="56"/>
      <c r="G18" s="56"/>
      <c r="H18" s="56"/>
      <c r="I18" s="56"/>
      <c r="J18" s="56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57" t="s">
        <v>22</v>
      </c>
      <c r="H21" s="57"/>
      <c r="I21" s="57"/>
      <c r="J21" s="7"/>
    </row>
    <row r="22" spans="3:10" ht="12.75" x14ac:dyDescent="0.2">
      <c r="C22" s="10" t="s">
        <v>23</v>
      </c>
      <c r="D22" s="9"/>
      <c r="E22" s="7"/>
      <c r="F22" s="7"/>
      <c r="G22" s="57" t="s">
        <v>24</v>
      </c>
      <c r="H22" s="57"/>
      <c r="I22" s="57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Simple Prorating Over Time.xlsx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2">
        <v>1</v>
      </c>
      <c r="C7" s="42" t="s">
        <v>25</v>
      </c>
      <c r="D7" s="42"/>
      <c r="E7" s="42"/>
      <c r="F7" s="42"/>
      <c r="G7" s="42"/>
      <c r="H7" s="42"/>
      <c r="I7" s="42"/>
      <c r="J7" s="42"/>
      <c r="K7" s="42"/>
      <c r="L7" s="42"/>
    </row>
    <row r="8" spans="1:12" ht="12.75" thickTop="1" x14ac:dyDescent="0.2"/>
    <row r="9" spans="1:12" x14ac:dyDescent="0.2">
      <c r="F9" s="11" t="s">
        <v>26</v>
      </c>
    </row>
    <row r="10" spans="1:12" x14ac:dyDescent="0.2">
      <c r="F10" s="11" t="s">
        <v>27</v>
      </c>
    </row>
    <row r="11" spans="1:12" x14ac:dyDescent="0.2">
      <c r="F11" s="11" t="s">
        <v>0</v>
      </c>
    </row>
    <row r="12" spans="1:12" x14ac:dyDescent="0.2">
      <c r="F12" s="11" t="s">
        <v>96</v>
      </c>
    </row>
    <row r="13" spans="1:12" x14ac:dyDescent="0.2">
      <c r="F13" s="11" t="s">
        <v>66</v>
      </c>
    </row>
    <row r="14" spans="1:12" x14ac:dyDescent="0.2">
      <c r="F14" s="11" t="s">
        <v>70</v>
      </c>
    </row>
    <row r="15" spans="1:12" x14ac:dyDescent="0.2">
      <c r="F15" s="11"/>
    </row>
    <row r="16" spans="1:12" x14ac:dyDescent="0.2">
      <c r="F16" s="11"/>
    </row>
  </sheetData>
  <conditionalFormatting sqref="G4">
    <cfRule type="cellIs" dxfId="12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87A26832-5FE3-49C6-8058-46AB3520C090}"/>
    <hyperlink ref="F10" location="HL_3" display="Style Guide" xr:uid="{FF666C65-4A38-47B3-A3D9-BD7276EE5AB4}"/>
    <hyperlink ref="F11" location="HL_4" display="Model Parameters" xr:uid="{528B6A70-CE2B-401A-B320-BAEB7BD383BC}"/>
    <hyperlink ref="F12" location="HL_5" display="Pro-Rating Example" xr:uid="{5FA5935F-48D1-4475-BAD0-A74365CB5C7D}"/>
    <hyperlink ref="F13" location="HL_6" display="Error Checks" xr:uid="{66DF407C-156F-464A-AAED-00D8AD47BFF6}"/>
    <hyperlink ref="F14" location="HL_7" display="Timing" xr:uid="{E7485654-DF8C-44E5-97AB-CF8F15751B5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Simple Prorating Over Time.xlsx</v>
      </c>
    </row>
    <row r="3" spans="1:13" x14ac:dyDescent="0.2">
      <c r="A3" s="57" t="s">
        <v>1</v>
      </c>
      <c r="B3" s="57"/>
      <c r="C3" s="57"/>
      <c r="D3" s="57"/>
      <c r="E3" s="57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2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9" t="s">
        <v>29</v>
      </c>
      <c r="D8" s="59"/>
      <c r="E8" s="59"/>
      <c r="F8" s="59"/>
      <c r="G8" s="59"/>
      <c r="H8" s="13"/>
      <c r="I8" s="13" t="s">
        <v>30</v>
      </c>
      <c r="J8" s="13"/>
      <c r="K8" s="13" t="s">
        <v>31</v>
      </c>
    </row>
    <row r="9" spans="1:13" outlineLevel="1" x14ac:dyDescent="0.2">
      <c r="C9" s="58"/>
      <c r="D9" s="58"/>
      <c r="E9" s="58"/>
      <c r="F9" s="58"/>
      <c r="G9" s="58"/>
      <c r="K9" s="17"/>
    </row>
    <row r="10" spans="1:13" ht="20.25" outlineLevel="1" x14ac:dyDescent="0.3">
      <c r="C10" s="58" t="s">
        <v>32</v>
      </c>
      <c r="D10" s="58"/>
      <c r="E10" s="58"/>
      <c r="F10" s="58"/>
      <c r="G10" s="58"/>
      <c r="I10" s="14" t="str">
        <f>C10</f>
        <v>Sheet Title</v>
      </c>
      <c r="K10" s="15" t="s">
        <v>32</v>
      </c>
    </row>
    <row r="11" spans="1:13" ht="18" outlineLevel="1" x14ac:dyDescent="0.25">
      <c r="C11" s="58" t="s">
        <v>5</v>
      </c>
      <c r="D11" s="58"/>
      <c r="E11" s="58"/>
      <c r="F11" s="58"/>
      <c r="G11" s="58"/>
      <c r="I11" s="16" t="str">
        <f>C11</f>
        <v>Model Name</v>
      </c>
      <c r="K11" s="15" t="s">
        <v>5</v>
      </c>
    </row>
    <row r="12" spans="1:13" outlineLevel="1" x14ac:dyDescent="0.2">
      <c r="C12" s="58"/>
      <c r="D12" s="58"/>
      <c r="E12" s="58"/>
      <c r="F12" s="58"/>
      <c r="G12" s="58"/>
      <c r="K12" s="17"/>
    </row>
    <row r="13" spans="1:13" ht="16.5" outlineLevel="1" thickBot="1" x14ac:dyDescent="0.3">
      <c r="C13" s="58" t="s">
        <v>33</v>
      </c>
      <c r="D13" s="58"/>
      <c r="E13" s="58"/>
      <c r="F13" s="58"/>
      <c r="G13" s="58"/>
      <c r="I13" s="41" t="str">
        <f>C13</f>
        <v>Header 1</v>
      </c>
      <c r="K13" s="15" t="s">
        <v>33</v>
      </c>
    </row>
    <row r="14" spans="1:13" ht="17.25" outlineLevel="1" thickTop="1" x14ac:dyDescent="0.25">
      <c r="C14" s="58" t="s">
        <v>34</v>
      </c>
      <c r="D14" s="58"/>
      <c r="E14" s="58"/>
      <c r="F14" s="58"/>
      <c r="G14" s="58"/>
      <c r="I14" s="3" t="str">
        <f>C14</f>
        <v>Header 2</v>
      </c>
      <c r="K14" s="15" t="s">
        <v>34</v>
      </c>
    </row>
    <row r="15" spans="1:13" ht="15" outlineLevel="1" x14ac:dyDescent="0.25">
      <c r="C15" s="58" t="s">
        <v>35</v>
      </c>
      <c r="D15" s="58"/>
      <c r="E15" s="58"/>
      <c r="F15" s="58"/>
      <c r="G15" s="58"/>
      <c r="I15" s="4" t="str">
        <f>C15</f>
        <v>Header 3</v>
      </c>
      <c r="K15" s="15" t="s">
        <v>35</v>
      </c>
    </row>
    <row r="16" spans="1:13" ht="15" outlineLevel="1" x14ac:dyDescent="0.25">
      <c r="C16" s="58" t="s">
        <v>36</v>
      </c>
      <c r="D16" s="58"/>
      <c r="E16" s="58"/>
      <c r="F16" s="58"/>
      <c r="G16" s="58"/>
      <c r="I16" s="18" t="str">
        <f>C16</f>
        <v>Header 4</v>
      </c>
      <c r="K16" s="15" t="s">
        <v>36</v>
      </c>
    </row>
    <row r="17" spans="2:14" outlineLevel="1" x14ac:dyDescent="0.2">
      <c r="C17" s="58"/>
      <c r="D17" s="58"/>
      <c r="E17" s="58"/>
      <c r="F17" s="58"/>
      <c r="G17" s="58"/>
      <c r="K17" s="17"/>
    </row>
    <row r="18" spans="2:14" ht="15" outlineLevel="1" x14ac:dyDescent="0.25">
      <c r="C18" s="58" t="s">
        <v>37</v>
      </c>
      <c r="D18" s="58"/>
      <c r="E18" s="58"/>
      <c r="F18" s="58"/>
      <c r="G18" s="58"/>
      <c r="I18" s="19" t="str">
        <f>C18</f>
        <v>Notes</v>
      </c>
      <c r="K18" s="15" t="s">
        <v>37</v>
      </c>
    </row>
    <row r="19" spans="2:14" outlineLevel="1" x14ac:dyDescent="0.2">
      <c r="C19" s="58"/>
      <c r="D19" s="58"/>
      <c r="E19" s="58"/>
      <c r="F19" s="58"/>
      <c r="G19" s="58"/>
      <c r="K19" s="17"/>
      <c r="N19" s="19"/>
    </row>
    <row r="20" spans="2:14" ht="15" outlineLevel="1" x14ac:dyDescent="0.25">
      <c r="C20" s="58" t="s">
        <v>38</v>
      </c>
      <c r="D20" s="58"/>
      <c r="E20" s="58"/>
      <c r="F20" s="58"/>
      <c r="G20" s="58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2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9" t="s">
        <v>29</v>
      </c>
      <c r="D25" s="59"/>
      <c r="E25" s="59"/>
      <c r="F25" s="59"/>
      <c r="G25" s="59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58"/>
      <c r="D26" s="58"/>
      <c r="E26" s="58"/>
      <c r="F26" s="58"/>
      <c r="G26" s="58"/>
      <c r="K26" s="15"/>
    </row>
    <row r="27" spans="2:14" ht="15" outlineLevel="1" x14ac:dyDescent="0.25">
      <c r="C27" s="58" t="s">
        <v>40</v>
      </c>
      <c r="D27" s="58"/>
      <c r="E27" s="58"/>
      <c r="F27" s="58"/>
      <c r="G27" s="58"/>
      <c r="I27" s="20" t="s">
        <v>40</v>
      </c>
      <c r="K27" s="21" t="str">
        <f>C27</f>
        <v>Assumption</v>
      </c>
    </row>
    <row r="28" spans="2:14" ht="15" outlineLevel="1" x14ac:dyDescent="0.25">
      <c r="C28" s="58"/>
      <c r="D28" s="58"/>
      <c r="E28" s="58"/>
      <c r="F28" s="58"/>
      <c r="G28" s="58"/>
      <c r="K28" s="21"/>
    </row>
    <row r="29" spans="2:14" ht="15" outlineLevel="1" x14ac:dyDescent="0.25">
      <c r="C29" s="58" t="s">
        <v>41</v>
      </c>
      <c r="D29" s="58"/>
      <c r="E29" s="58"/>
      <c r="F29" s="58"/>
      <c r="G29" s="58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8"/>
      <c r="D30" s="58"/>
      <c r="E30" s="58"/>
      <c r="F30" s="58"/>
      <c r="G30" s="58"/>
      <c r="K30" s="21"/>
    </row>
    <row r="31" spans="2:14" ht="15" outlineLevel="1" x14ac:dyDescent="0.25">
      <c r="C31" s="58" t="s">
        <v>42</v>
      </c>
      <c r="D31" s="58"/>
      <c r="E31" s="58"/>
      <c r="F31" s="58"/>
      <c r="G31" s="58"/>
      <c r="I31" s="23"/>
      <c r="K31" s="21" t="str">
        <f>C31</f>
        <v>Empty</v>
      </c>
    </row>
    <row r="32" spans="2:14" ht="15" outlineLevel="1" x14ac:dyDescent="0.25">
      <c r="C32" s="58"/>
      <c r="D32" s="58"/>
      <c r="E32" s="58"/>
      <c r="F32" s="58"/>
      <c r="G32" s="58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8" t="s">
        <v>44</v>
      </c>
      <c r="D35" s="58"/>
      <c r="E35" s="58"/>
      <c r="F35" s="58"/>
      <c r="G35" s="58"/>
      <c r="I35" s="11" t="s">
        <v>44</v>
      </c>
      <c r="K35" s="21" t="str">
        <f>C35</f>
        <v>Hyperlink</v>
      </c>
    </row>
    <row r="36" spans="3:11" ht="15" outlineLevel="1" x14ac:dyDescent="0.25">
      <c r="C36" s="58"/>
      <c r="D36" s="58"/>
      <c r="E36" s="58"/>
      <c r="F36" s="58"/>
      <c r="G36" s="58"/>
      <c r="K36" s="21"/>
    </row>
    <row r="37" spans="3:11" ht="15" outlineLevel="1" x14ac:dyDescent="0.25">
      <c r="C37" s="58" t="s">
        <v>45</v>
      </c>
      <c r="D37" s="58"/>
      <c r="E37" s="58"/>
      <c r="F37" s="58"/>
      <c r="G37" s="58"/>
      <c r="I37" s="25" t="str">
        <f>'Error Checks'!E12</f>
        <v>Dates input complete and correct</v>
      </c>
      <c r="K37" s="21" t="str">
        <f>C37</f>
        <v>Internal Reference</v>
      </c>
    </row>
    <row r="38" spans="3:11" ht="15" outlineLevel="1" x14ac:dyDescent="0.25">
      <c r="C38" s="58"/>
      <c r="D38" s="58"/>
      <c r="E38" s="58"/>
      <c r="F38" s="58"/>
      <c r="G38" s="58"/>
      <c r="K38" s="21"/>
    </row>
    <row r="39" spans="3:11" ht="15" outlineLevel="1" x14ac:dyDescent="0.25">
      <c r="C39" s="58" t="s">
        <v>46</v>
      </c>
      <c r="D39" s="58"/>
      <c r="E39" s="58"/>
      <c r="F39" s="58"/>
      <c r="G39" s="58"/>
      <c r="I39" s="26">
        <v>77</v>
      </c>
      <c r="K39" s="21" t="s">
        <v>47</v>
      </c>
    </row>
    <row r="40" spans="3:11" ht="15" outlineLevel="1" x14ac:dyDescent="0.25">
      <c r="C40" s="58"/>
      <c r="D40" s="58"/>
      <c r="E40" s="58"/>
      <c r="F40" s="58"/>
      <c r="G40" s="58"/>
      <c r="K40" s="21"/>
    </row>
    <row r="41" spans="3:11" ht="15" outlineLevel="1" x14ac:dyDescent="0.25">
      <c r="C41" s="58" t="s">
        <v>48</v>
      </c>
      <c r="D41" s="58"/>
      <c r="E41" s="58"/>
      <c r="F41" s="58"/>
      <c r="G41" s="58"/>
      <c r="I41" s="27">
        <f>I39</f>
        <v>77</v>
      </c>
      <c r="K41" s="21" t="str">
        <f>C41</f>
        <v>Line Total</v>
      </c>
    </row>
    <row r="42" spans="3:11" ht="15" outlineLevel="1" x14ac:dyDescent="0.25">
      <c r="C42" s="58"/>
      <c r="D42" s="58"/>
      <c r="E42" s="58"/>
      <c r="F42" s="58"/>
      <c r="G42" s="58"/>
      <c r="K42" s="21"/>
    </row>
    <row r="43" spans="3:11" ht="15" outlineLevel="1" x14ac:dyDescent="0.25">
      <c r="C43" s="58" t="s">
        <v>49</v>
      </c>
      <c r="D43" s="58"/>
      <c r="E43" s="58"/>
      <c r="F43" s="58"/>
      <c r="G43" s="58"/>
      <c r="I43" s="28">
        <v>365</v>
      </c>
      <c r="K43" s="21" t="str">
        <f>C43</f>
        <v>Parameter</v>
      </c>
    </row>
    <row r="44" spans="3:11" ht="15" outlineLevel="1" x14ac:dyDescent="0.25">
      <c r="C44" s="58"/>
      <c r="D44" s="58"/>
      <c r="E44" s="58"/>
      <c r="F44" s="58"/>
      <c r="G44" s="58"/>
      <c r="K44" s="21"/>
    </row>
    <row r="45" spans="3:11" ht="15" outlineLevel="1" x14ac:dyDescent="0.25">
      <c r="C45" s="58" t="s">
        <v>50</v>
      </c>
      <c r="D45" s="58"/>
      <c r="E45" s="58"/>
      <c r="F45" s="58"/>
      <c r="G45" s="58"/>
      <c r="I45" s="29" t="s">
        <v>51</v>
      </c>
      <c r="K45" s="21" t="str">
        <f>C45</f>
        <v>Range Name Description</v>
      </c>
    </row>
    <row r="46" spans="3:11" ht="15" outlineLevel="1" x14ac:dyDescent="0.25">
      <c r="C46" s="58"/>
      <c r="D46" s="58"/>
      <c r="E46" s="58"/>
      <c r="F46" s="58"/>
      <c r="G46" s="58"/>
      <c r="K46" s="21"/>
    </row>
    <row r="47" spans="3:11" ht="15" outlineLevel="1" x14ac:dyDescent="0.25">
      <c r="C47" s="58" t="s">
        <v>52</v>
      </c>
      <c r="D47" s="58"/>
      <c r="E47" s="58"/>
      <c r="F47" s="58"/>
      <c r="G47" s="58"/>
      <c r="I47" s="30">
        <f>ROW(C47)</f>
        <v>47</v>
      </c>
      <c r="K47" s="21" t="s">
        <v>53</v>
      </c>
    </row>
    <row r="48" spans="3:11" ht="15" outlineLevel="1" x14ac:dyDescent="0.25">
      <c r="C48" s="58"/>
      <c r="D48" s="58"/>
      <c r="E48" s="58"/>
      <c r="F48" s="58"/>
      <c r="G48" s="58"/>
      <c r="K48" s="21"/>
    </row>
    <row r="49" spans="2:13" ht="15" outlineLevel="1" x14ac:dyDescent="0.25">
      <c r="C49" s="58" t="s">
        <v>54</v>
      </c>
      <c r="D49" s="58"/>
      <c r="E49" s="58"/>
      <c r="F49" s="58"/>
      <c r="G49" s="58"/>
      <c r="I49" s="31">
        <f>I41</f>
        <v>77</v>
      </c>
      <c r="K49" s="21" t="str">
        <f>C49</f>
        <v>Row Summary</v>
      </c>
    </row>
    <row r="50" spans="2:13" ht="15" outlineLevel="1" x14ac:dyDescent="0.25">
      <c r="C50" s="58"/>
      <c r="D50" s="58"/>
      <c r="E50" s="58"/>
      <c r="F50" s="58"/>
      <c r="G50" s="58"/>
      <c r="K50" s="21"/>
    </row>
    <row r="51" spans="2:13" ht="15" outlineLevel="1" x14ac:dyDescent="0.25">
      <c r="C51" s="58" t="s">
        <v>55</v>
      </c>
      <c r="D51" s="58"/>
      <c r="E51" s="58"/>
      <c r="F51" s="58"/>
      <c r="G51" s="58"/>
      <c r="I51" s="32" t="s">
        <v>69</v>
      </c>
      <c r="K51" s="21" t="str">
        <f>C51</f>
        <v>Units</v>
      </c>
    </row>
    <row r="52" spans="2:13" ht="15" outlineLevel="1" x14ac:dyDescent="0.25">
      <c r="C52" s="58"/>
      <c r="D52" s="58"/>
      <c r="E52" s="58"/>
      <c r="F52" s="58"/>
      <c r="G52" s="58"/>
      <c r="K52" s="21"/>
    </row>
    <row r="53" spans="2:13" ht="15" outlineLevel="1" x14ac:dyDescent="0.25">
      <c r="C53" s="58" t="s">
        <v>56</v>
      </c>
      <c r="D53" s="58"/>
      <c r="E53" s="58"/>
      <c r="F53" s="58"/>
      <c r="G53" s="58"/>
      <c r="I53" s="33"/>
      <c r="K53" s="21" t="str">
        <f>C53</f>
        <v>WIP</v>
      </c>
    </row>
    <row r="54" spans="2:13" ht="15" outlineLevel="1" x14ac:dyDescent="0.25">
      <c r="C54" s="58"/>
      <c r="D54" s="58"/>
      <c r="E54" s="58"/>
      <c r="F54" s="58"/>
      <c r="G54" s="58"/>
      <c r="K54" s="21"/>
    </row>
    <row r="55" spans="2:13" outlineLevel="1" x14ac:dyDescent="0.2">
      <c r="C55" s="58"/>
      <c r="D55" s="58"/>
      <c r="E55" s="58"/>
      <c r="F55" s="58"/>
      <c r="G55" s="58"/>
    </row>
    <row r="56" spans="2:13" ht="16.5" thickBot="1" x14ac:dyDescent="0.3">
      <c r="B56" s="42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9" t="s">
        <v>29</v>
      </c>
      <c r="D58" s="59"/>
      <c r="E58" s="59"/>
      <c r="F58" s="59"/>
      <c r="G58" s="59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58" t="s">
        <v>58</v>
      </c>
      <c r="D60" s="58"/>
      <c r="E60" s="58"/>
      <c r="F60" s="58"/>
      <c r="G60" s="58"/>
      <c r="I60" s="45">
        <v>123456.789</v>
      </c>
      <c r="K60" s="21" t="str">
        <f t="shared" ref="K60:K66" si="0">C60</f>
        <v>Comma</v>
      </c>
    </row>
    <row r="61" spans="2:13" ht="15" outlineLevel="1" x14ac:dyDescent="0.25">
      <c r="C61" s="58"/>
      <c r="D61" s="58"/>
      <c r="E61" s="58"/>
      <c r="F61" s="58"/>
      <c r="G61" s="58"/>
      <c r="K61" s="21"/>
    </row>
    <row r="62" spans="2:13" ht="15" outlineLevel="1" x14ac:dyDescent="0.25">
      <c r="C62" s="58" t="s">
        <v>59</v>
      </c>
      <c r="D62" s="58"/>
      <c r="E62" s="58"/>
      <c r="F62" s="58"/>
      <c r="G62" s="58"/>
      <c r="I62" s="44">
        <v>-123456.789</v>
      </c>
      <c r="K62" s="21" t="str">
        <f t="shared" si="0"/>
        <v>Comma [0]</v>
      </c>
    </row>
    <row r="63" spans="2:13" ht="15" outlineLevel="1" x14ac:dyDescent="0.25">
      <c r="C63" s="58"/>
      <c r="D63" s="58"/>
      <c r="E63" s="58"/>
      <c r="F63" s="58"/>
      <c r="G63" s="58"/>
      <c r="K63" s="21"/>
    </row>
    <row r="64" spans="2:13" ht="15" outlineLevel="1" x14ac:dyDescent="0.25">
      <c r="C64" s="58" t="s">
        <v>60</v>
      </c>
      <c r="D64" s="58"/>
      <c r="E64" s="58"/>
      <c r="F64" s="58"/>
      <c r="G64" s="58"/>
      <c r="I64" s="46">
        <v>123456.789</v>
      </c>
      <c r="K64" s="21" t="str">
        <f t="shared" si="0"/>
        <v>Currency</v>
      </c>
    </row>
    <row r="65" spans="3:11" ht="15" outlineLevel="1" x14ac:dyDescent="0.25">
      <c r="C65" s="58"/>
      <c r="D65" s="58"/>
      <c r="E65" s="58"/>
      <c r="F65" s="58"/>
      <c r="G65" s="58"/>
      <c r="K65" s="21"/>
    </row>
    <row r="66" spans="3:11" ht="15" outlineLevel="1" x14ac:dyDescent="0.25">
      <c r="C66" s="58" t="s">
        <v>61</v>
      </c>
      <c r="D66" s="58"/>
      <c r="E66" s="58"/>
      <c r="F66" s="58"/>
      <c r="G66" s="58"/>
      <c r="I66" s="47">
        <v>123456.789</v>
      </c>
      <c r="K66" s="21" t="str">
        <f t="shared" si="0"/>
        <v>Currency [0]</v>
      </c>
    </row>
    <row r="67" spans="3:11" ht="15" outlineLevel="1" x14ac:dyDescent="0.25">
      <c r="C67" s="58"/>
      <c r="D67" s="58"/>
      <c r="E67" s="58"/>
      <c r="F67" s="58"/>
      <c r="G67" s="58"/>
      <c r="K67" s="21"/>
    </row>
    <row r="68" spans="3:11" ht="15" outlineLevel="1" x14ac:dyDescent="0.25">
      <c r="C68" s="58" t="s">
        <v>62</v>
      </c>
      <c r="D68" s="58"/>
      <c r="E68" s="58"/>
      <c r="F68" s="58"/>
      <c r="G68" s="58"/>
      <c r="I68" s="48">
        <f ca="1">TODAY()</f>
        <v>44766</v>
      </c>
      <c r="K68" s="21" t="str">
        <f>C68</f>
        <v>Date</v>
      </c>
    </row>
    <row r="69" spans="3:11" ht="15" outlineLevel="1" x14ac:dyDescent="0.25">
      <c r="C69" s="58"/>
      <c r="D69" s="58"/>
      <c r="E69" s="58"/>
      <c r="F69" s="58"/>
      <c r="G69" s="58"/>
      <c r="K69" s="21"/>
    </row>
    <row r="70" spans="3:11" ht="15" outlineLevel="1" x14ac:dyDescent="0.25">
      <c r="C70" s="58" t="s">
        <v>63</v>
      </c>
      <c r="D70" s="58"/>
      <c r="E70" s="58"/>
      <c r="F70" s="58"/>
      <c r="G70" s="58"/>
      <c r="I70" s="38">
        <f ca="1">TODAY()</f>
        <v>44766</v>
      </c>
      <c r="K70" s="21" t="str">
        <f>C70</f>
        <v>Date Heading</v>
      </c>
    </row>
    <row r="71" spans="3:11" ht="15" outlineLevel="1" x14ac:dyDescent="0.25">
      <c r="C71" s="58"/>
      <c r="D71" s="58"/>
      <c r="E71" s="58"/>
      <c r="F71" s="58"/>
      <c r="G71" s="58"/>
      <c r="K71" s="21"/>
    </row>
    <row r="72" spans="3:11" ht="15" outlineLevel="1" x14ac:dyDescent="0.25">
      <c r="C72" s="58" t="s">
        <v>64</v>
      </c>
      <c r="D72" s="58"/>
      <c r="E72" s="58"/>
      <c r="F72" s="58"/>
      <c r="G72" s="58"/>
      <c r="I72" s="35">
        <v>-123456.789</v>
      </c>
      <c r="K72" s="21" t="str">
        <f>C72</f>
        <v>Numbers 0</v>
      </c>
    </row>
    <row r="73" spans="3:11" ht="15" outlineLevel="1" x14ac:dyDescent="0.25">
      <c r="C73" s="58"/>
      <c r="D73" s="58"/>
      <c r="E73" s="58"/>
      <c r="F73" s="58"/>
      <c r="G73" s="58"/>
      <c r="K73" s="21"/>
    </row>
    <row r="74" spans="3:11" ht="15" outlineLevel="1" x14ac:dyDescent="0.25">
      <c r="C74" s="58" t="s">
        <v>65</v>
      </c>
      <c r="D74" s="58"/>
      <c r="E74" s="58"/>
      <c r="F74" s="58"/>
      <c r="G74" s="58"/>
      <c r="I74" s="36">
        <v>0.5</v>
      </c>
      <c r="K74" s="21" t="str">
        <f>C74</f>
        <v>Percent</v>
      </c>
    </row>
    <row r="75" spans="3:11" outlineLevel="1" x14ac:dyDescent="0.2">
      <c r="C75" s="58"/>
      <c r="D75" s="58"/>
      <c r="E75" s="58"/>
      <c r="F75" s="58"/>
      <c r="G75" s="58"/>
    </row>
    <row r="76" spans="3:11" outlineLevel="1" x14ac:dyDescent="0.2">
      <c r="C76" s="58"/>
      <c r="D76" s="58"/>
      <c r="E76" s="58"/>
      <c r="F76" s="58"/>
      <c r="G76" s="58"/>
    </row>
    <row r="77" spans="3:11" x14ac:dyDescent="0.2">
      <c r="C77" s="58"/>
      <c r="D77" s="58"/>
      <c r="E77" s="58"/>
      <c r="F77" s="58"/>
      <c r="G77" s="58"/>
    </row>
    <row r="78" spans="3:11" x14ac:dyDescent="0.2">
      <c r="C78" s="58"/>
      <c r="D78" s="58"/>
      <c r="E78" s="58"/>
      <c r="F78" s="58"/>
      <c r="G78" s="58"/>
    </row>
    <row r="79" spans="3:11" x14ac:dyDescent="0.2">
      <c r="C79" s="58"/>
      <c r="D79" s="58"/>
      <c r="E79" s="58"/>
      <c r="F79" s="58"/>
      <c r="G79" s="58"/>
    </row>
    <row r="80" spans="3:11" x14ac:dyDescent="0.2">
      <c r="C80" s="58"/>
      <c r="D80" s="58"/>
      <c r="E80" s="58"/>
      <c r="F80" s="58"/>
      <c r="G80" s="58"/>
    </row>
    <row r="81" spans="3:7" x14ac:dyDescent="0.2">
      <c r="C81" s="58"/>
      <c r="D81" s="58"/>
      <c r="E81" s="58"/>
      <c r="F81" s="58"/>
      <c r="G81" s="58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11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7"/>
      <c r="K1" s="57"/>
    </row>
    <row r="2" spans="1:18" ht="18" x14ac:dyDescent="0.25">
      <c r="A2" s="16" t="str">
        <f ca="1">Model_Name</f>
        <v>SP Simple Prorating Over Time.xlsx</v>
      </c>
    </row>
    <row r="3" spans="1:18" x14ac:dyDescent="0.2">
      <c r="A3" s="57" t="s">
        <v>1</v>
      </c>
      <c r="B3" s="57"/>
      <c r="C3" s="57"/>
      <c r="D3" s="57"/>
      <c r="E3" s="57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2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60" t="str">
        <f ca="1">IF(ISERROR(OR(FIND("[",CELL("filename",A1)),FIND("]",CELL("filename",A1)))),"",MID(CELL("filename",A1),FIND("[",CELL("filename",A1))+1,FIND("]",CELL("filename",A1))-FIND("[",CELL("filename",A1))-1))</f>
        <v>SP Simple Prorating Over Time.xlsx</v>
      </c>
      <c r="H11" s="60"/>
      <c r="I11" s="60"/>
      <c r="J11" s="60"/>
      <c r="K11" s="60"/>
      <c r="L11" s="60"/>
      <c r="M11" s="60"/>
      <c r="N11" s="60"/>
    </row>
    <row r="12" spans="1:18" outlineLevel="1" x14ac:dyDescent="0.2">
      <c r="E12" t="s">
        <v>6</v>
      </c>
      <c r="G12" s="61" t="s">
        <v>81</v>
      </c>
      <c r="H12" s="61"/>
      <c r="I12" s="61"/>
      <c r="J12" s="61"/>
      <c r="K12" s="61"/>
      <c r="L12" s="61"/>
      <c r="M12" s="61"/>
      <c r="N12" s="61"/>
    </row>
    <row r="13" spans="1:18" outlineLevel="1" x14ac:dyDescent="0.2"/>
    <row r="14" spans="1:18" outlineLevel="1" x14ac:dyDescent="0.2"/>
    <row r="15" spans="1:18" ht="16.5" thickBot="1" x14ac:dyDescent="0.3">
      <c r="B15" s="42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185B-E4F4-4EA9-B275-1C59F6845EDA}">
  <sheetPr codeName="Sheet7">
    <outlinePr summaryBelow="0"/>
  </sheetPr>
  <dimension ref="A1:Y23"/>
  <sheetViews>
    <sheetView showGridLines="0" workbookViewId="0">
      <pane ySplit="9" topLeftCell="A10" activePane="bottomLeft" state="frozen"/>
      <selection pane="bottomLeft" activeCell="K18" sqref="K18"/>
    </sheetView>
  </sheetViews>
  <sheetFormatPr defaultRowHeight="12" outlineLevelRow="1" x14ac:dyDescent="0.2"/>
  <cols>
    <col min="1" max="5" width="3.7109375" customWidth="1"/>
    <col min="6" max="7" width="12.140625" customWidth="1"/>
    <col min="8" max="9" width="10.7109375" customWidth="1"/>
    <col min="10" max="10" width="10.28515625" bestFit="1" customWidth="1"/>
    <col min="13" max="24" width="10.7109375" customWidth="1"/>
  </cols>
  <sheetData>
    <row r="1" spans="1:25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Prorating Example</v>
      </c>
      <c r="J1" s="57"/>
      <c r="K1" s="57"/>
      <c r="L1" s="57"/>
      <c r="M1" s="57"/>
    </row>
    <row r="2" spans="1:25" ht="18" x14ac:dyDescent="0.25">
      <c r="A2" s="16" t="str">
        <f ca="1">Model_Name</f>
        <v>SP Simple Prorating Over Time.xlsx</v>
      </c>
    </row>
    <row r="3" spans="1:25" x14ac:dyDescent="0.2">
      <c r="A3" s="57" t="s">
        <v>1</v>
      </c>
      <c r="B3" s="57"/>
      <c r="C3" s="57"/>
      <c r="D3" s="57"/>
      <c r="E3" s="57"/>
    </row>
    <row r="4" spans="1:25" ht="14.25" x14ac:dyDescent="0.2">
      <c r="B4" t="s">
        <v>2</v>
      </c>
      <c r="F4" s="1">
        <f>Overall_Error_Check</f>
        <v>0</v>
      </c>
    </row>
    <row r="5" spans="1:25" x14ac:dyDescent="0.2">
      <c r="M5" s="38">
        <f>Timing!J5</f>
        <v>44592</v>
      </c>
      <c r="N5" s="38">
        <f>Timing!K5</f>
        <v>44620</v>
      </c>
      <c r="O5" s="38">
        <f>Timing!L5</f>
        <v>44651</v>
      </c>
      <c r="P5" s="38">
        <f>Timing!M5</f>
        <v>44681</v>
      </c>
      <c r="Q5" s="38">
        <f>Timing!N5</f>
        <v>44712</v>
      </c>
      <c r="R5" s="38">
        <f>Timing!O5</f>
        <v>44742</v>
      </c>
      <c r="S5" s="38">
        <f>Timing!P5</f>
        <v>44773</v>
      </c>
      <c r="T5" s="38">
        <f>Timing!Q5</f>
        <v>44804</v>
      </c>
      <c r="U5" s="38">
        <f>Timing!R5</f>
        <v>44834</v>
      </c>
      <c r="V5" s="38">
        <f>Timing!S5</f>
        <v>44865</v>
      </c>
      <c r="W5" s="38">
        <f>Timing!T5</f>
        <v>44895</v>
      </c>
      <c r="X5" s="38">
        <f>Timing!U5</f>
        <v>44926</v>
      </c>
    </row>
    <row r="6" spans="1:25" outlineLevel="1" x14ac:dyDescent="0.2">
      <c r="C6" t="str">
        <f>Timing!C6</f>
        <v>Start Date</v>
      </c>
      <c r="M6" s="37">
        <f>Timing!J6</f>
        <v>44562</v>
      </c>
      <c r="N6" s="37">
        <f>Timing!K6</f>
        <v>44593</v>
      </c>
      <c r="O6" s="37">
        <f>Timing!L6</f>
        <v>44621</v>
      </c>
      <c r="P6" s="37">
        <f>Timing!M6</f>
        <v>44652</v>
      </c>
      <c r="Q6" s="37">
        <f>Timing!N6</f>
        <v>44682</v>
      </c>
      <c r="R6" s="37">
        <f>Timing!O6</f>
        <v>44713</v>
      </c>
      <c r="S6" s="37">
        <f>Timing!P6</f>
        <v>44743</v>
      </c>
      <c r="T6" s="37">
        <f>Timing!Q6</f>
        <v>44774</v>
      </c>
      <c r="U6" s="37">
        <f>Timing!R6</f>
        <v>44805</v>
      </c>
      <c r="V6" s="37">
        <f>Timing!S6</f>
        <v>44835</v>
      </c>
      <c r="W6" s="37">
        <f>Timing!T6</f>
        <v>44866</v>
      </c>
      <c r="X6" s="37">
        <f>Timing!U6</f>
        <v>44896</v>
      </c>
    </row>
    <row r="7" spans="1:25" outlineLevel="1" x14ac:dyDescent="0.2">
      <c r="C7" t="str">
        <f>Timing!C7</f>
        <v>End Date</v>
      </c>
      <c r="M7" s="37">
        <f>Timing!J7</f>
        <v>44592</v>
      </c>
      <c r="N7" s="37">
        <f>Timing!K7</f>
        <v>44620</v>
      </c>
      <c r="O7" s="37">
        <f>Timing!L7</f>
        <v>44651</v>
      </c>
      <c r="P7" s="37">
        <f>Timing!M7</f>
        <v>44681</v>
      </c>
      <c r="Q7" s="37">
        <f>Timing!N7</f>
        <v>44712</v>
      </c>
      <c r="R7" s="37">
        <f>Timing!O7</f>
        <v>44742</v>
      </c>
      <c r="S7" s="37">
        <f>Timing!P7</f>
        <v>44773</v>
      </c>
      <c r="T7" s="37">
        <f>Timing!Q7</f>
        <v>44804</v>
      </c>
      <c r="U7" s="37">
        <f>Timing!R7</f>
        <v>44834</v>
      </c>
      <c r="V7" s="37">
        <f>Timing!S7</f>
        <v>44865</v>
      </c>
      <c r="W7" s="37">
        <f>Timing!T7</f>
        <v>44895</v>
      </c>
      <c r="X7" s="37">
        <f>Timing!U7</f>
        <v>44926</v>
      </c>
    </row>
    <row r="8" spans="1:25" outlineLevel="1" x14ac:dyDescent="0.2">
      <c r="C8" t="str">
        <f>Timing!C8</f>
        <v>Number of Days</v>
      </c>
      <c r="M8" s="34">
        <f>Timing!J8</f>
        <v>31</v>
      </c>
      <c r="N8" s="34">
        <f>Timing!K8</f>
        <v>28</v>
      </c>
      <c r="O8" s="34">
        <f>Timing!L8</f>
        <v>31</v>
      </c>
      <c r="P8" s="34">
        <f>Timing!M8</f>
        <v>30</v>
      </c>
      <c r="Q8" s="34">
        <f>Timing!N8</f>
        <v>31</v>
      </c>
      <c r="R8" s="34">
        <f>Timing!O8</f>
        <v>30</v>
      </c>
      <c r="S8" s="34">
        <f>Timing!P8</f>
        <v>31</v>
      </c>
      <c r="T8" s="34">
        <f>Timing!Q8</f>
        <v>31</v>
      </c>
      <c r="U8" s="34">
        <f>Timing!R8</f>
        <v>30</v>
      </c>
      <c r="V8" s="34">
        <f>Timing!S8</f>
        <v>31</v>
      </c>
      <c r="W8" s="34">
        <f>Timing!T8</f>
        <v>30</v>
      </c>
      <c r="X8" s="34">
        <f>Timing!U8</f>
        <v>31</v>
      </c>
    </row>
    <row r="9" spans="1:25" outlineLevel="1" x14ac:dyDescent="0.2">
      <c r="C9" t="str">
        <f>Timing!C9</f>
        <v>Counter</v>
      </c>
      <c r="M9" s="34">
        <f>Timing!J9</f>
        <v>1</v>
      </c>
      <c r="N9" s="34">
        <f>Timing!K9</f>
        <v>2</v>
      </c>
      <c r="O9" s="34">
        <f>Timing!L9</f>
        <v>3</v>
      </c>
      <c r="P9" s="34">
        <f>Timing!M9</f>
        <v>4</v>
      </c>
      <c r="Q9" s="34">
        <f>Timing!N9</f>
        <v>5</v>
      </c>
      <c r="R9" s="34">
        <f>Timing!O9</f>
        <v>6</v>
      </c>
      <c r="S9" s="34">
        <f>Timing!P9</f>
        <v>7</v>
      </c>
      <c r="T9" s="34">
        <f>Timing!Q9</f>
        <v>8</v>
      </c>
      <c r="U9" s="34">
        <f>Timing!R9</f>
        <v>9</v>
      </c>
      <c r="V9" s="34">
        <f>Timing!S9</f>
        <v>10</v>
      </c>
      <c r="W9" s="34">
        <f>Timing!T9</f>
        <v>11</v>
      </c>
      <c r="X9" s="34">
        <f>Timing!U9</f>
        <v>12</v>
      </c>
    </row>
    <row r="10" spans="1:25" x14ac:dyDescent="0.2">
      <c r="A10" s="11"/>
    </row>
    <row r="11" spans="1:25" ht="16.5" thickBot="1" x14ac:dyDescent="0.3">
      <c r="B11" s="42">
        <f>MAX($B$10:$B10)+1</f>
        <v>1</v>
      </c>
      <c r="C11" s="40" t="str">
        <f ca="1">A1</f>
        <v>Prorating Example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2.75" thickTop="1" x14ac:dyDescent="0.2"/>
    <row r="13" spans="1:25" ht="16.5" x14ac:dyDescent="0.25">
      <c r="C13" s="3" t="s">
        <v>83</v>
      </c>
    </row>
    <row r="15" spans="1:25" ht="15" x14ac:dyDescent="0.25">
      <c r="D15" s="4" t="s">
        <v>84</v>
      </c>
    </row>
    <row r="17" spans="6:24" x14ac:dyDescent="0.2">
      <c r="F17" s="13" t="s">
        <v>29</v>
      </c>
      <c r="G17" s="13" t="s">
        <v>90</v>
      </c>
      <c r="H17" s="13" t="s">
        <v>71</v>
      </c>
      <c r="I17" s="13" t="s">
        <v>72</v>
      </c>
      <c r="J17" s="13" t="s">
        <v>91</v>
      </c>
      <c r="K17" s="13" t="s">
        <v>92</v>
      </c>
      <c r="L17" s="13" t="s">
        <v>93</v>
      </c>
    </row>
    <row r="18" spans="6:24" ht="12.75" x14ac:dyDescent="0.2">
      <c r="F18" s="50" t="s">
        <v>85</v>
      </c>
      <c r="G18" s="52">
        <v>16444</v>
      </c>
      <c r="H18" s="53">
        <v>44409</v>
      </c>
      <c r="I18" s="53">
        <v>44827</v>
      </c>
      <c r="J18" s="51">
        <f>IF(OR(I18-H18&lt;0,COUNT(H18:I18)=1),1,)</f>
        <v>0</v>
      </c>
      <c r="K18" s="51">
        <f>IF(J18&lt;&gt;0,,(ROUND($L18-($G18*(MIN(MAX($7:$7),$I18)-MAX(MIN($6:$6),$H18)+1)/($I18-$H18+1)),Rounding_Accuracy)&lt;&gt;0)*1)</f>
        <v>0</v>
      </c>
      <c r="L18" s="31">
        <f>SUM(M18:X18)</f>
        <v>10439.389021479712</v>
      </c>
      <c r="M18" s="54">
        <f>IF($I18-$H18&gt;=0,MAX(MIN(M$7,$I18)-MAX(M$6,$H18)+1,0)*$G18/($I18-$H18+1),)</f>
        <v>1216.6205250596659</v>
      </c>
      <c r="N18" s="54">
        <f t="shared" ref="N18:X22" si="0">IF($I18-$H18&gt;=0,MAX(MIN(N$7,$I18)-MAX(N$6,$H18)+1,0)*$G18/($I18-$H18+1),)</f>
        <v>1098.8830548926014</v>
      </c>
      <c r="O18" s="54">
        <f t="shared" si="0"/>
        <v>1216.6205250596659</v>
      </c>
      <c r="P18" s="54">
        <f t="shared" si="0"/>
        <v>1177.3747016706443</v>
      </c>
      <c r="Q18" s="54">
        <f t="shared" si="0"/>
        <v>1216.6205250596659</v>
      </c>
      <c r="R18" s="54">
        <f t="shared" si="0"/>
        <v>1177.3747016706443</v>
      </c>
      <c r="S18" s="54">
        <f t="shared" si="0"/>
        <v>1216.6205250596659</v>
      </c>
      <c r="T18" s="54">
        <f t="shared" si="0"/>
        <v>1216.6205250596659</v>
      </c>
      <c r="U18" s="54">
        <f t="shared" si="0"/>
        <v>902.653937947494</v>
      </c>
      <c r="V18" s="54">
        <f t="shared" si="0"/>
        <v>0</v>
      </c>
      <c r="W18" s="54">
        <f t="shared" si="0"/>
        <v>0</v>
      </c>
      <c r="X18" s="54">
        <f t="shared" si="0"/>
        <v>0</v>
      </c>
    </row>
    <row r="19" spans="6:24" ht="12.75" x14ac:dyDescent="0.2">
      <c r="F19" s="50" t="s">
        <v>86</v>
      </c>
      <c r="G19" s="52">
        <v>19717</v>
      </c>
      <c r="H19" s="53">
        <v>44570</v>
      </c>
      <c r="I19" s="53">
        <v>44904</v>
      </c>
      <c r="J19" s="51">
        <f t="shared" ref="J19:J22" si="1">IF(OR(I19-H19&lt;0,COUNT(H19:I19)=1),1,)</f>
        <v>0</v>
      </c>
      <c r="K19" s="51">
        <f>IF(J19&lt;&gt;0,,(ROUND($L19-($G19*(MIN(MAX($7:$7),$I19)-MAX(MIN($6:$6),$H19)+1)/($I19-$H19+1)),Rounding_Accuracy)&lt;&gt;0)*1)</f>
        <v>0</v>
      </c>
      <c r="L19" s="31">
        <f t="shared" ref="L19:L22" si="2">SUM(M19:X19)</f>
        <v>19717</v>
      </c>
      <c r="M19" s="54">
        <f t="shared" ref="M19:M22" si="3">IF($I19-$H19&gt;=0,MAX(MIN(M$7,$I19)-MAX(M$6,$H19)+1,0)*$G19/($I19-$H19+1),)</f>
        <v>1353.7044776119403</v>
      </c>
      <c r="N19" s="54">
        <f t="shared" si="0"/>
        <v>1647.9880597014926</v>
      </c>
      <c r="O19" s="54">
        <f t="shared" si="0"/>
        <v>1824.5582089552238</v>
      </c>
      <c r="P19" s="54">
        <f t="shared" si="0"/>
        <v>1765.7014925373135</v>
      </c>
      <c r="Q19" s="54">
        <f t="shared" si="0"/>
        <v>1824.5582089552238</v>
      </c>
      <c r="R19" s="54">
        <f t="shared" si="0"/>
        <v>1765.7014925373135</v>
      </c>
      <c r="S19" s="54">
        <f t="shared" si="0"/>
        <v>1824.5582089552238</v>
      </c>
      <c r="T19" s="54">
        <f t="shared" si="0"/>
        <v>1824.5582089552238</v>
      </c>
      <c r="U19" s="54">
        <f t="shared" si="0"/>
        <v>1765.7014925373135</v>
      </c>
      <c r="V19" s="54">
        <f t="shared" si="0"/>
        <v>1824.5582089552238</v>
      </c>
      <c r="W19" s="54">
        <f t="shared" si="0"/>
        <v>1765.7014925373135</v>
      </c>
      <c r="X19" s="54">
        <f t="shared" si="0"/>
        <v>529.71044776119402</v>
      </c>
    </row>
    <row r="20" spans="6:24" ht="12.75" x14ac:dyDescent="0.2">
      <c r="F20" s="50" t="s">
        <v>87</v>
      </c>
      <c r="G20" s="52">
        <v>23002</v>
      </c>
      <c r="H20" s="53">
        <v>44619</v>
      </c>
      <c r="I20" s="53">
        <v>45019</v>
      </c>
      <c r="J20" s="51">
        <f t="shared" si="1"/>
        <v>0</v>
      </c>
      <c r="K20" s="51">
        <f>IF(J20&lt;&gt;0,,(ROUND($L20-($G20*(MIN(MAX($7:$7),$I20)-MAX(MIN($6:$6),$H20)+1)/($I20-$H20+1)),Rounding_Accuracy)&lt;&gt;0)*1)</f>
        <v>0</v>
      </c>
      <c r="L20" s="31">
        <f t="shared" si="2"/>
        <v>17667.371571072319</v>
      </c>
      <c r="M20" s="54">
        <f t="shared" si="3"/>
        <v>0</v>
      </c>
      <c r="N20" s="54">
        <f t="shared" si="0"/>
        <v>114.72319201995012</v>
      </c>
      <c r="O20" s="54">
        <f t="shared" si="0"/>
        <v>1778.2094763092268</v>
      </c>
      <c r="P20" s="54">
        <f t="shared" si="0"/>
        <v>1720.847880299252</v>
      </c>
      <c r="Q20" s="54">
        <f t="shared" si="0"/>
        <v>1778.2094763092268</v>
      </c>
      <c r="R20" s="54">
        <f t="shared" si="0"/>
        <v>1720.847880299252</v>
      </c>
      <c r="S20" s="54">
        <f t="shared" si="0"/>
        <v>1778.2094763092268</v>
      </c>
      <c r="T20" s="54">
        <f t="shared" si="0"/>
        <v>1778.2094763092268</v>
      </c>
      <c r="U20" s="54">
        <f t="shared" si="0"/>
        <v>1720.847880299252</v>
      </c>
      <c r="V20" s="54">
        <f t="shared" si="0"/>
        <v>1778.2094763092268</v>
      </c>
      <c r="W20" s="54">
        <f t="shared" si="0"/>
        <v>1720.847880299252</v>
      </c>
      <c r="X20" s="54">
        <f t="shared" si="0"/>
        <v>1778.2094763092268</v>
      </c>
    </row>
    <row r="21" spans="6:24" ht="12.75" x14ac:dyDescent="0.2">
      <c r="F21" s="50" t="s">
        <v>88</v>
      </c>
      <c r="G21" s="52">
        <v>9471</v>
      </c>
      <c r="H21" s="53">
        <v>44561</v>
      </c>
      <c r="I21" s="53">
        <v>44927</v>
      </c>
      <c r="J21" s="51">
        <f t="shared" si="1"/>
        <v>0</v>
      </c>
      <c r="K21" s="51">
        <f>IF(J21&lt;&gt;0,,(ROUND($L21-($G21*(MIN(MAX($7:$7),$I21)-MAX(MIN($6:$6),$H21)+1)/($I21-$H21+1)),Rounding_Accuracy)&lt;&gt;0)*1)</f>
        <v>0</v>
      </c>
      <c r="L21" s="31">
        <f t="shared" si="2"/>
        <v>9419.3869209809272</v>
      </c>
      <c r="M21" s="54">
        <f t="shared" si="3"/>
        <v>800.00272479564035</v>
      </c>
      <c r="N21" s="54">
        <f t="shared" si="0"/>
        <v>722.58310626702996</v>
      </c>
      <c r="O21" s="54">
        <f t="shared" si="0"/>
        <v>800.00272479564035</v>
      </c>
      <c r="P21" s="54">
        <f t="shared" si="0"/>
        <v>774.19618528610351</v>
      </c>
      <c r="Q21" s="54">
        <f t="shared" si="0"/>
        <v>800.00272479564035</v>
      </c>
      <c r="R21" s="54">
        <f t="shared" si="0"/>
        <v>774.19618528610351</v>
      </c>
      <c r="S21" s="54">
        <f t="shared" si="0"/>
        <v>800.00272479564035</v>
      </c>
      <c r="T21" s="54">
        <f t="shared" si="0"/>
        <v>800.00272479564035</v>
      </c>
      <c r="U21" s="54">
        <f t="shared" si="0"/>
        <v>774.19618528610351</v>
      </c>
      <c r="V21" s="54">
        <f t="shared" si="0"/>
        <v>800.00272479564035</v>
      </c>
      <c r="W21" s="54">
        <f t="shared" si="0"/>
        <v>774.19618528610351</v>
      </c>
      <c r="X21" s="54">
        <f t="shared" si="0"/>
        <v>800.00272479564035</v>
      </c>
    </row>
    <row r="22" spans="6:24" ht="12.75" x14ac:dyDescent="0.2">
      <c r="F22" s="50" t="s">
        <v>89</v>
      </c>
      <c r="G22" s="52">
        <v>3728</v>
      </c>
      <c r="H22" s="53">
        <v>44873</v>
      </c>
      <c r="I22" s="53">
        <v>44909</v>
      </c>
      <c r="J22" s="51">
        <f t="shared" si="1"/>
        <v>0</v>
      </c>
      <c r="K22" s="51">
        <f>IF(J22&lt;&gt;0,,(ROUND($L22-($G22*(MIN(MAX($7:$7),$I22)-MAX(MIN($6:$6),$H22)+1)/($I22-$H22+1)),Rounding_Accuracy)&lt;&gt;0)*1)</f>
        <v>0</v>
      </c>
      <c r="L22" s="31">
        <f t="shared" si="2"/>
        <v>3728</v>
      </c>
      <c r="M22" s="54">
        <f t="shared" si="3"/>
        <v>0</v>
      </c>
      <c r="N22" s="54">
        <f t="shared" si="0"/>
        <v>0</v>
      </c>
      <c r="O22" s="54">
        <f t="shared" si="0"/>
        <v>0</v>
      </c>
      <c r="P22" s="54">
        <f t="shared" si="0"/>
        <v>0</v>
      </c>
      <c r="Q22" s="54">
        <f t="shared" si="0"/>
        <v>0</v>
      </c>
      <c r="R22" s="54">
        <f t="shared" si="0"/>
        <v>0</v>
      </c>
      <c r="S22" s="54">
        <f t="shared" si="0"/>
        <v>0</v>
      </c>
      <c r="T22" s="54">
        <f t="shared" si="0"/>
        <v>0</v>
      </c>
      <c r="U22" s="54">
        <f t="shared" si="0"/>
        <v>0</v>
      </c>
      <c r="V22" s="54">
        <f t="shared" si="0"/>
        <v>0</v>
      </c>
      <c r="W22" s="54">
        <f t="shared" si="0"/>
        <v>2317.4054054054054</v>
      </c>
      <c r="X22" s="54">
        <f t="shared" si="0"/>
        <v>1410.5945945945946</v>
      </c>
    </row>
    <row r="23" spans="6:24" ht="12.75" x14ac:dyDescent="0.2">
      <c r="J23" s="55">
        <f>MAX(J18:J22)</f>
        <v>0</v>
      </c>
      <c r="K23" s="55">
        <f>MAX(K18:K22)</f>
        <v>0</v>
      </c>
    </row>
  </sheetData>
  <mergeCells count="2">
    <mergeCell ref="J1:M1"/>
    <mergeCell ref="A3:E3"/>
  </mergeCells>
  <phoneticPr fontId="8" type="noConversion"/>
  <conditionalFormatting sqref="F4">
    <cfRule type="cellIs" dxfId="9" priority="5" operator="notEqual">
      <formula>0</formula>
    </cfRule>
  </conditionalFormatting>
  <conditionalFormatting sqref="J18:K22">
    <cfRule type="cellIs" dxfId="8" priority="4" operator="notEqual">
      <formula>0</formula>
    </cfRule>
  </conditionalFormatting>
  <conditionalFormatting sqref="J18:K22">
    <cfRule type="cellIs" dxfId="7" priority="3" operator="notEqual">
      <formula>0</formula>
    </cfRule>
  </conditionalFormatting>
  <conditionalFormatting sqref="J23:K23">
    <cfRule type="cellIs" dxfId="6" priority="2" operator="notEqual">
      <formula>0</formula>
    </cfRule>
  </conditionalFormatting>
  <conditionalFormatting sqref="J23:K23">
    <cfRule type="cellIs" dxfId="5" priority="1" operator="notEqual">
      <formula>0</formula>
    </cfRule>
  </conditionalFormatting>
  <hyperlinks>
    <hyperlink ref="F4" location="Overall_Error_Check" tooltip="Go to Overall Error Check" display="Overall_Error_Check" xr:uid="{6D0B237B-6697-4C47-BF7D-8535AAF9626D}"/>
    <hyperlink ref="A3:E3" location="HL_Navigator" tooltip="Go to Navigator (Table of Contents)" display="Navigator" xr:uid="{F29CC0EC-364C-4E6F-A52C-0C1648038495}"/>
    <hyperlink ref="A3" location="HL_Navigator" display="Navigator" xr:uid="{FE9D2A87-AA8E-4E44-99A6-B04FD8BAB44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7"/>
      <c r="J1" s="57"/>
    </row>
    <row r="2" spans="1:11" ht="18" x14ac:dyDescent="0.25">
      <c r="A2" s="16" t="str">
        <f ca="1">Model_Name</f>
        <v>SP Simple Prorating Over Time.xlsx</v>
      </c>
    </row>
    <row r="3" spans="1:11" x14ac:dyDescent="0.2">
      <c r="A3" s="57" t="s">
        <v>1</v>
      </c>
      <c r="B3" s="57"/>
      <c r="C3" s="57"/>
      <c r="D3" s="57"/>
      <c r="E3" s="57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2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2.75" outlineLevel="1" x14ac:dyDescent="0.2">
      <c r="E12" t="s">
        <v>94</v>
      </c>
      <c r="I12" s="51">
        <f>HL_Date_Check</f>
        <v>0</v>
      </c>
    </row>
    <row r="13" spans="1:11" ht="12.75" outlineLevel="1" x14ac:dyDescent="0.2">
      <c r="E13" t="s">
        <v>95</v>
      </c>
      <c r="I13" s="51">
        <f>HL_Amt_Check</f>
        <v>0</v>
      </c>
    </row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4" priority="5" operator="notEqual">
      <formula>0</formula>
    </cfRule>
  </conditionalFormatting>
  <conditionalFormatting sqref="I12:I13">
    <cfRule type="cellIs" dxfId="3" priority="4" operator="notEqual">
      <formula>0</formula>
    </cfRule>
  </conditionalFormatting>
  <conditionalFormatting sqref="I12:I13">
    <cfRule type="cellIs" dxfId="2" priority="3" operator="notEqual">
      <formula>0</formula>
    </cfRule>
  </conditionalFormatting>
  <conditionalFormatting sqref="F4">
    <cfRule type="cellIs" dxfId="1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  <hyperlink ref="I12" location="HL_Date_Check" display="HL_Date_Check" xr:uid="{79EF7625-CF69-4288-9C42-68E9E864ABE5}"/>
    <hyperlink ref="I13" location="HL_Amt_Check" display="HL_Amt_Check" xr:uid="{F3249359-B298-414F-9C58-9043504D9D2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/>
  </sheetPr>
  <dimension ref="A1:V21"/>
  <sheetViews>
    <sheetView showGridLines="0" workbookViewId="0">
      <pane ySplit="9" topLeftCell="A10" activePane="bottomLeft" state="frozen"/>
      <selection pane="bottomLeft" activeCell="A10" sqref="A10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22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Timing</v>
      </c>
      <c r="I1" s="57"/>
      <c r="J1" s="57"/>
    </row>
    <row r="2" spans="1:22" ht="18" x14ac:dyDescent="0.25">
      <c r="A2" s="16" t="str">
        <f ca="1">Model_Name</f>
        <v>SP Simple Prorating Over Time.xlsx</v>
      </c>
    </row>
    <row r="3" spans="1:22" x14ac:dyDescent="0.2">
      <c r="A3" s="57" t="s">
        <v>1</v>
      </c>
      <c r="B3" s="57"/>
      <c r="C3" s="57"/>
      <c r="D3" s="57"/>
      <c r="E3" s="57"/>
    </row>
    <row r="4" spans="1:22" ht="14.25" x14ac:dyDescent="0.2">
      <c r="B4" t="s">
        <v>2</v>
      </c>
      <c r="F4" s="1">
        <f>Overall_Error_Check</f>
        <v>0</v>
      </c>
    </row>
    <row r="5" spans="1:22" x14ac:dyDescent="0.2">
      <c r="J5" s="38">
        <f>J$7</f>
        <v>44592</v>
      </c>
      <c r="K5" s="38">
        <f>K$7</f>
        <v>44620</v>
      </c>
      <c r="L5" s="38">
        <f>L$7</f>
        <v>44651</v>
      </c>
      <c r="M5" s="38">
        <f>M$7</f>
        <v>44681</v>
      </c>
      <c r="N5" s="38">
        <f>N$7</f>
        <v>44712</v>
      </c>
      <c r="O5" s="38">
        <f t="shared" ref="O5:U5" si="0">O$7</f>
        <v>44742</v>
      </c>
      <c r="P5" s="38">
        <f t="shared" si="0"/>
        <v>44773</v>
      </c>
      <c r="Q5" s="38">
        <f t="shared" si="0"/>
        <v>44804</v>
      </c>
      <c r="R5" s="38">
        <f t="shared" si="0"/>
        <v>44834</v>
      </c>
      <c r="S5" s="38">
        <f t="shared" si="0"/>
        <v>44865</v>
      </c>
      <c r="T5" s="38">
        <f t="shared" si="0"/>
        <v>44895</v>
      </c>
      <c r="U5" s="38">
        <f t="shared" si="0"/>
        <v>44926</v>
      </c>
    </row>
    <row r="6" spans="1:22" outlineLevel="1" x14ac:dyDescent="0.2">
      <c r="C6" t="s">
        <v>71</v>
      </c>
      <c r="J6" s="37">
        <f t="shared" ref="J6:U6" si="1">IF(J$9=1,Model_Start_Date,I$7+1)</f>
        <v>44562</v>
      </c>
      <c r="K6" s="37">
        <f t="shared" si="1"/>
        <v>44593</v>
      </c>
      <c r="L6" s="37">
        <f t="shared" si="1"/>
        <v>44621</v>
      </c>
      <c r="M6" s="37">
        <f t="shared" si="1"/>
        <v>44652</v>
      </c>
      <c r="N6" s="37">
        <f t="shared" si="1"/>
        <v>44682</v>
      </c>
      <c r="O6" s="37">
        <f t="shared" si="1"/>
        <v>44713</v>
      </c>
      <c r="P6" s="37">
        <f t="shared" si="1"/>
        <v>44743</v>
      </c>
      <c r="Q6" s="37">
        <f t="shared" si="1"/>
        <v>44774</v>
      </c>
      <c r="R6" s="37">
        <f t="shared" si="1"/>
        <v>44805</v>
      </c>
      <c r="S6" s="37">
        <f t="shared" si="1"/>
        <v>44835</v>
      </c>
      <c r="T6" s="37">
        <f t="shared" si="1"/>
        <v>44866</v>
      </c>
      <c r="U6" s="37">
        <f t="shared" si="1"/>
        <v>44896</v>
      </c>
    </row>
    <row r="7" spans="1:22" outlineLevel="1" x14ac:dyDescent="0.2">
      <c r="C7" t="s">
        <v>72</v>
      </c>
      <c r="J7" s="37">
        <f t="shared" ref="J7:U7" si="2">EOMONTH(J$6,MOD(Periodicity+Reporting_Month_Factor-MONTH(J$6),Periodicity))</f>
        <v>44592</v>
      </c>
      <c r="K7" s="37">
        <f t="shared" si="2"/>
        <v>44620</v>
      </c>
      <c r="L7" s="37">
        <f t="shared" si="2"/>
        <v>44651</v>
      </c>
      <c r="M7" s="37">
        <f t="shared" si="2"/>
        <v>44681</v>
      </c>
      <c r="N7" s="37">
        <f t="shared" si="2"/>
        <v>44712</v>
      </c>
      <c r="O7" s="37">
        <f t="shared" si="2"/>
        <v>44742</v>
      </c>
      <c r="P7" s="37">
        <f t="shared" si="2"/>
        <v>44773</v>
      </c>
      <c r="Q7" s="37">
        <f t="shared" si="2"/>
        <v>44804</v>
      </c>
      <c r="R7" s="37">
        <f t="shared" si="2"/>
        <v>44834</v>
      </c>
      <c r="S7" s="37">
        <f t="shared" si="2"/>
        <v>44865</v>
      </c>
      <c r="T7" s="37">
        <f t="shared" si="2"/>
        <v>44895</v>
      </c>
      <c r="U7" s="37">
        <f t="shared" si="2"/>
        <v>44926</v>
      </c>
    </row>
    <row r="8" spans="1:22" outlineLevel="1" x14ac:dyDescent="0.2">
      <c r="C8" t="s">
        <v>74</v>
      </c>
      <c r="J8" s="34">
        <f>J7-J6+1</f>
        <v>31</v>
      </c>
      <c r="K8" s="34">
        <f t="shared" ref="K8:N8" si="3">K7-K6+1</f>
        <v>28</v>
      </c>
      <c r="L8" s="34">
        <f t="shared" si="3"/>
        <v>31</v>
      </c>
      <c r="M8" s="34">
        <f t="shared" si="3"/>
        <v>30</v>
      </c>
      <c r="N8" s="34">
        <f t="shared" si="3"/>
        <v>31</v>
      </c>
      <c r="O8" s="34">
        <f t="shared" ref="O8:U8" si="4">O7-O6+1</f>
        <v>30</v>
      </c>
      <c r="P8" s="34">
        <f t="shared" si="4"/>
        <v>31</v>
      </c>
      <c r="Q8" s="34">
        <f t="shared" si="4"/>
        <v>31</v>
      </c>
      <c r="R8" s="34">
        <f t="shared" si="4"/>
        <v>30</v>
      </c>
      <c r="S8" s="34">
        <f t="shared" si="4"/>
        <v>31</v>
      </c>
      <c r="T8" s="34">
        <f t="shared" si="4"/>
        <v>30</v>
      </c>
      <c r="U8" s="34">
        <f t="shared" si="4"/>
        <v>31</v>
      </c>
    </row>
    <row r="9" spans="1:22" ht="15" outlineLevel="1" x14ac:dyDescent="0.25">
      <c r="C9" t="s">
        <v>73</v>
      </c>
      <c r="I9" s="23"/>
      <c r="J9" s="34">
        <f>N(I$9)+1</f>
        <v>1</v>
      </c>
      <c r="K9" s="34">
        <f t="shared" ref="K9:N9" si="5">N(J$9)+1</f>
        <v>2</v>
      </c>
      <c r="L9" s="34">
        <f t="shared" si="5"/>
        <v>3</v>
      </c>
      <c r="M9" s="34">
        <f t="shared" si="5"/>
        <v>4</v>
      </c>
      <c r="N9" s="34">
        <f t="shared" si="5"/>
        <v>5</v>
      </c>
      <c r="O9" s="34">
        <f t="shared" ref="O9" si="6">N(N$9)+1</f>
        <v>6</v>
      </c>
      <c r="P9" s="34">
        <f t="shared" ref="P9" si="7">N(O$9)+1</f>
        <v>7</v>
      </c>
      <c r="Q9" s="34">
        <f t="shared" ref="Q9" si="8">N(P$9)+1</f>
        <v>8</v>
      </c>
      <c r="R9" s="34">
        <f t="shared" ref="R9" si="9">N(Q$9)+1</f>
        <v>9</v>
      </c>
      <c r="S9" s="34">
        <f t="shared" ref="S9" si="10">N(R$9)+1</f>
        <v>10</v>
      </c>
      <c r="T9" s="34">
        <f t="shared" ref="T9" si="11">N(S$9)+1</f>
        <v>11</v>
      </c>
      <c r="U9" s="34">
        <f t="shared" ref="U9" si="12">N(T$9)+1</f>
        <v>12</v>
      </c>
    </row>
    <row r="10" spans="1:22" x14ac:dyDescent="0.2">
      <c r="A10" s="11"/>
    </row>
    <row r="11" spans="1:22" ht="16.5" thickBot="1" x14ac:dyDescent="0.3">
      <c r="B11" s="42">
        <f>MAX($B$10:$B10)+1</f>
        <v>1</v>
      </c>
      <c r="C11" s="40" t="s">
        <v>75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2.75" thickTop="1" x14ac:dyDescent="0.2"/>
    <row r="13" spans="1:22" ht="16.5" x14ac:dyDescent="0.25">
      <c r="C13" s="3" t="s">
        <v>76</v>
      </c>
    </row>
    <row r="15" spans="1:22" x14ac:dyDescent="0.2">
      <c r="D15" t="s">
        <v>77</v>
      </c>
      <c r="H15" s="49">
        <v>44562</v>
      </c>
    </row>
    <row r="17" spans="4:9" x14ac:dyDescent="0.2">
      <c r="D17" t="s">
        <v>78</v>
      </c>
      <c r="H17" s="43">
        <v>1</v>
      </c>
    </row>
    <row r="19" spans="4:9" x14ac:dyDescent="0.2">
      <c r="D19" t="s">
        <v>79</v>
      </c>
      <c r="H19" s="43">
        <v>12</v>
      </c>
      <c r="I19" s="19" t="str">
        <f>"e.g. "&amp;TEXT(DATE(YEAR(Model_Start_Date)+IF(Example_Reporting_Month&lt;MONTH(Model_Start_Date),1,0),Example_Reporting_Month+1,1)-1,"dd-Mmm-yy")</f>
        <v>e.g. 31-Dec-22</v>
      </c>
    </row>
    <row r="21" spans="4:9" x14ac:dyDescent="0.2">
      <c r="D21" t="s">
        <v>80</v>
      </c>
      <c r="H21" s="35">
        <f>MOD(Example_Reporting_Month-1,Periodicity)+1</f>
        <v>1</v>
      </c>
    </row>
  </sheetData>
  <mergeCells count="2">
    <mergeCell ref="I1:J1"/>
    <mergeCell ref="A3:E3"/>
  </mergeCells>
  <conditionalFormatting sqref="F4">
    <cfRule type="cellIs" dxfId="0" priority="1" operator="notEqual">
      <formula>0</formula>
    </cfRule>
  </conditionalFormatting>
  <dataValidations count="1">
    <dataValidation type="list" allowBlank="1" showInputMessage="1" showErrorMessage="1" sqref="H17" xr:uid="{00000000-0002-0000-0400-000000000000}">
      <formula1>"1,2,3,4,6,12"</formula1>
    </dataValidation>
  </dataValidations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30</vt:i4>
      </vt:variant>
    </vt:vector>
  </HeadingPairs>
  <TitlesOfParts>
    <vt:vector size="37" baseType="lpstr">
      <vt:lpstr>Cover</vt:lpstr>
      <vt:lpstr>Navigator</vt:lpstr>
      <vt:lpstr>Style Guide</vt:lpstr>
      <vt:lpstr>Model Parameters</vt:lpstr>
      <vt:lpstr>Prorating Example</vt:lpstr>
      <vt:lpstr>Error Checks</vt:lpstr>
      <vt:lpstr>Timing</vt:lpstr>
      <vt:lpstr>Client_Name</vt:lpstr>
      <vt:lpstr>Days_in_Year</vt:lpstr>
      <vt:lpstr>Days_in_Yr</vt:lpstr>
      <vt:lpstr>Example_Reporting_Month</vt:lpstr>
      <vt:lpstr>HL_1</vt:lpstr>
      <vt:lpstr>HL_3</vt:lpstr>
      <vt:lpstr>HL_4</vt:lpstr>
      <vt:lpstr>HL_5</vt:lpstr>
      <vt:lpstr>HL_6</vt:lpstr>
      <vt:lpstr>HL_7</vt:lpstr>
      <vt:lpstr>HL_8</vt:lpstr>
      <vt:lpstr>HL_Amt_Check</vt:lpstr>
      <vt:lpstr>HL_Date_Check</vt:lpstr>
      <vt:lpstr>HL_Model_Parameters</vt:lpstr>
      <vt:lpstr>HL_Navigator</vt:lpstr>
      <vt:lpstr>Model_Name</vt:lpstr>
      <vt:lpstr>Model_Start_Date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Periodicity</vt:lpstr>
      <vt:lpstr>Quarters_in_Year</vt:lpstr>
      <vt:lpstr>Reporting_Month_Factor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2022-07-23T22:16:34Z</dcterms:modified>
</cp:coreProperties>
</file>